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6135" yWindow="-15" windowWidth="6120" windowHeight="6690"/>
  </bookViews>
  <sheets>
    <sheet name="Trip Budget" sheetId="4" r:id="rId1"/>
    <sheet name="Cost Analysis" sheetId="1" r:id="rId2"/>
  </sheets>
  <calcPr calcId="124519"/>
</workbook>
</file>

<file path=xl/calcChain.xml><?xml version="1.0" encoding="utf-8"?>
<calcChain xmlns="http://schemas.openxmlformats.org/spreadsheetml/2006/main">
  <c r="H32" i="1"/>
  <c r="C35"/>
  <c r="C36"/>
  <c r="C37"/>
  <c r="G32"/>
  <c r="E32"/>
  <c r="D30"/>
  <c r="D28"/>
  <c r="D27"/>
  <c r="D20"/>
  <c r="D21"/>
  <c r="D22"/>
  <c r="D23"/>
  <c r="D19"/>
  <c r="D18"/>
  <c r="D24"/>
  <c r="D25"/>
  <c r="D26"/>
  <c r="D29"/>
  <c r="D31"/>
  <c r="D16"/>
  <c r="D13"/>
  <c r="D14" s="1"/>
  <c r="D12"/>
  <c r="D15" s="1"/>
  <c r="D11"/>
  <c r="D11" i="4"/>
  <c r="D12"/>
  <c r="D13"/>
  <c r="D14"/>
  <c r="D15"/>
  <c r="E33"/>
  <c r="I15"/>
  <c r="D16"/>
  <c r="D18"/>
  <c r="D19"/>
  <c r="D20"/>
  <c r="D21"/>
  <c r="D22"/>
  <c r="D23"/>
  <c r="D24"/>
  <c r="D25"/>
  <c r="D26"/>
  <c r="D27"/>
  <c r="D28"/>
  <c r="D29"/>
  <c r="D30"/>
  <c r="C31"/>
  <c r="D31"/>
</calcChain>
</file>

<file path=xl/sharedStrings.xml><?xml version="1.0" encoding="utf-8"?>
<sst xmlns="http://schemas.openxmlformats.org/spreadsheetml/2006/main" count="67" uniqueCount="41">
  <si>
    <t>Voyager Travel Adventures</t>
  </si>
  <si>
    <t>EcoWilderness Adventure</t>
  </si>
  <si>
    <t>Tell City Thrill Seekers Club</t>
  </si>
  <si>
    <t>Travel</t>
  </si>
  <si>
    <t>Total # signed up</t>
  </si>
  <si>
    <t>Item Cost</t>
  </si>
  <si>
    <t>No. of Items</t>
  </si>
  <si>
    <t>White river guides (2 per raft) first day</t>
  </si>
  <si>
    <t>Whiter river guides (2 per raft) second day</t>
  </si>
  <si>
    <t>Cost per
person</t>
  </si>
  <si>
    <t>Transportation of gear to hike point</t>
  </si>
  <si>
    <t>White water raft, first day (4 adverturers max)</t>
  </si>
  <si>
    <t>White water raft, second day (4 adverturers max)</t>
  </si>
  <si>
    <t>Rental, white river gear</t>
  </si>
  <si>
    <t>Hiking guides (1 per 5 advernturers), third day</t>
  </si>
  <si>
    <t>Hiking guides (1 per 5 advernturers), fourth day</t>
  </si>
  <si>
    <t>Hiking guides (1 per 5 advernturers), fifth day</t>
  </si>
  <si>
    <t>Hiking guides (1 per 5 advernturers), sixth day</t>
  </si>
  <si>
    <t>Hiking guides (1 per 5 advernturers), seventh day</t>
  </si>
  <si>
    <t>Bus to white water launch point (30 adventurers, max)</t>
  </si>
  <si>
    <t>Hiking guides (1 per 5 advernturers), eighth day</t>
  </si>
  <si>
    <t>Hiking guides (1 per 5 advernturers), ninth day</t>
  </si>
  <si>
    <t>Rental, rock-climbing gear, eighth day</t>
  </si>
  <si>
    <t>Rental. All-terrain skates, ninth day</t>
  </si>
  <si>
    <t>Rental. All-terrain skates, tenth day</t>
  </si>
  <si>
    <t>Rental, lite sleeping bag</t>
  </si>
  <si>
    <t>Food and water, per person nine days</t>
  </si>
  <si>
    <t>Bus back to Logan (30 adventurers, max)</t>
  </si>
  <si>
    <t>Adventurer's insurance</t>
  </si>
  <si>
    <t>Budget per person</t>
  </si>
  <si>
    <t>Actual cost per person</t>
  </si>
  <si>
    <t>6/10/05-06/18/05</t>
  </si>
  <si>
    <t>Units
Needed</t>
  </si>
  <si>
    <t>Our Total Cost</t>
  </si>
  <si>
    <t>Their Cost
per Unit</t>
  </si>
  <si>
    <t>Our Cost 
per Unit</t>
  </si>
  <si>
    <t>Their Total
Cost</t>
  </si>
  <si>
    <t>Company profit, before commision</t>
  </si>
  <si>
    <t>My commision</t>
  </si>
  <si>
    <t>Final company profit</t>
  </si>
  <si>
    <t>Our Profit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</si>
</sst>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7">
    <font>
      <sz val="10"/>
      <name val="Arial"/>
    </font>
    <font>
      <sz val="10"/>
      <name val="Arial"/>
    </font>
    <font>
      <sz val="24"/>
      <name val="Boulder"/>
    </font>
    <font>
      <sz val="16"/>
      <name val="Boulder"/>
    </font>
    <font>
      <sz val="12"/>
      <name val="Zurich Cn BT"/>
      <family val="2"/>
    </font>
    <font>
      <sz val="10"/>
      <name val="Zurich Cn BT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wrapText="1"/>
    </xf>
    <xf numFmtId="0" fontId="5" fillId="3" borderId="0" xfId="0" applyFont="1" applyFill="1"/>
    <xf numFmtId="6" fontId="0" fillId="0" borderId="0" xfId="0" applyNumberFormat="1"/>
    <xf numFmtId="8" fontId="0" fillId="0" borderId="0" xfId="0" applyNumberFormat="1"/>
    <xf numFmtId="0" fontId="4" fillId="4" borderId="0" xfId="0" applyFont="1" applyFill="1" applyAlignment="1"/>
    <xf numFmtId="0" fontId="4" fillId="4" borderId="0" xfId="0" applyFont="1" applyFill="1" applyAlignment="1">
      <alignment wrapText="1"/>
    </xf>
    <xf numFmtId="0" fontId="0" fillId="4" borderId="0" xfId="0" applyFill="1"/>
    <xf numFmtId="0" fontId="5" fillId="4" borderId="0" xfId="0" applyFont="1" applyFill="1"/>
    <xf numFmtId="6" fontId="0" fillId="4" borderId="0" xfId="0" applyNumberFormat="1" applyFill="1"/>
    <xf numFmtId="8" fontId="0" fillId="4" borderId="0" xfId="0" applyNumberFormat="1" applyFill="1"/>
    <xf numFmtId="6" fontId="0" fillId="0" borderId="0" xfId="0" applyNumberFormat="1" applyFill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518862</xdr:colOff>
      <xdr:row>0</xdr:row>
      <xdr:rowOff>85725</xdr:rowOff>
    </xdr:from>
    <xdr:to>
      <xdr:col>8</xdr:col>
      <xdr:colOff>224087</xdr:colOff>
      <xdr:row>6</xdr:row>
      <xdr:rowOff>131846</xdr:rowOff>
    </xdr:to>
    <xdr:grpSp>
      <xdr:nvGrpSpPr>
        <xdr:cNvPr id="2049" name="Group 1"/>
        <xdr:cNvGrpSpPr>
          <a:grpSpLocks/>
        </xdr:cNvGrpSpPr>
      </xdr:nvGrpSpPr>
      <xdr:grpSpPr bwMode="auto">
        <a:xfrm>
          <a:off x="3662112" y="85725"/>
          <a:ext cx="3305675" cy="2170196"/>
          <a:chOff x="737" y="530"/>
          <a:chExt cx="533" cy="393"/>
        </a:xfrm>
      </xdr:grpSpPr>
      <xdr:pic>
        <xdr:nvPicPr>
          <xdr:cNvPr id="2050" name="Picture 2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2051" name="Picture 3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2052" name="Picture 4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2053" name="Picture 5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11642</xdr:colOff>
      <xdr:row>0</xdr:row>
      <xdr:rowOff>47625</xdr:rowOff>
    </xdr:from>
    <xdr:to>
      <xdr:col>8</xdr:col>
      <xdr:colOff>68792</xdr:colOff>
      <xdr:row>6</xdr:row>
      <xdr:rowOff>198967</xdr:rowOff>
    </xdr:to>
    <xdr:grpSp>
      <xdr:nvGrpSpPr>
        <xdr:cNvPr id="1042" name="Group 18"/>
        <xdr:cNvGrpSpPr>
          <a:grpSpLocks/>
        </xdr:cNvGrpSpPr>
      </xdr:nvGrpSpPr>
      <xdr:grpSpPr bwMode="auto">
        <a:xfrm>
          <a:off x="3705225" y="47625"/>
          <a:ext cx="3390900" cy="2257425"/>
          <a:chOff x="737" y="530"/>
          <a:chExt cx="533" cy="393"/>
        </a:xfrm>
      </xdr:grpSpPr>
      <xdr:pic>
        <xdr:nvPicPr>
          <xdr:cNvPr id="1043" name="Picture 19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1044" name="Picture 20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1045" name="Picture 21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1046" name="Picture 22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E11" sqref="E11"/>
    </sheetView>
  </sheetViews>
  <sheetFormatPr defaultRowHeight="12.75"/>
  <cols>
    <col min="2" max="2" width="38" customWidth="1"/>
    <col min="3" max="3" width="9.5703125" bestFit="1" customWidth="1"/>
    <col min="4" max="4" width="9" bestFit="1" customWidth="1"/>
    <col min="5" max="5" width="9.7109375" bestFit="1" customWidth="1"/>
    <col min="6" max="6" width="4.7109375" customWidth="1"/>
    <col min="7" max="7" width="11.28515625" customWidth="1"/>
    <col min="8" max="8" width="9.7109375" bestFit="1" customWidth="1"/>
    <col min="9" max="9" width="9.85546875" bestFit="1" customWidth="1"/>
  </cols>
  <sheetData>
    <row r="1" spans="1:9" ht="96.6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 ht="20.25">
      <c r="A6" s="3" t="s">
        <v>1</v>
      </c>
      <c r="B6" s="4"/>
      <c r="C6" s="4"/>
      <c r="D6" s="4"/>
      <c r="E6" s="4"/>
      <c r="F6" s="4"/>
      <c r="G6" s="4"/>
      <c r="H6" s="4"/>
      <c r="I6" s="4"/>
    </row>
    <row r="7" spans="1:9" ht="20.25">
      <c r="A7" s="3"/>
      <c r="B7" s="8" t="s">
        <v>2</v>
      </c>
      <c r="C7" s="4" t="s">
        <v>31</v>
      </c>
      <c r="D7" s="4"/>
      <c r="E7" s="4"/>
      <c r="F7" s="4"/>
      <c r="G7" s="4"/>
      <c r="H7" s="4"/>
      <c r="I7" s="4"/>
    </row>
    <row r="8" spans="1:9" ht="20.25">
      <c r="A8" s="3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 ht="45">
      <c r="A10" s="5" t="s">
        <v>3</v>
      </c>
      <c r="B10" s="5"/>
      <c r="C10" s="6" t="s">
        <v>5</v>
      </c>
      <c r="D10" s="7" t="s">
        <v>6</v>
      </c>
      <c r="E10" s="12" t="s">
        <v>9</v>
      </c>
      <c r="F10" s="11"/>
      <c r="G10" s="11"/>
      <c r="H10" s="7"/>
      <c r="I10" s="7"/>
    </row>
    <row r="11" spans="1:9">
      <c r="A11" t="s">
        <v>19</v>
      </c>
      <c r="C11" s="9">
        <v>1125</v>
      </c>
      <c r="D11">
        <f>ROUNDUP(I14/30,0)</f>
        <v>1</v>
      </c>
      <c r="E11" s="10"/>
      <c r="F11" s="13"/>
      <c r="G11" s="13"/>
      <c r="H11" s="13"/>
      <c r="I11" s="13"/>
    </row>
    <row r="12" spans="1:9">
      <c r="A12" t="s">
        <v>11</v>
      </c>
      <c r="C12" s="9">
        <v>450</v>
      </c>
      <c r="D12">
        <f>ROUND($I$14/4,0)</f>
        <v>3</v>
      </c>
      <c r="E12" s="10"/>
      <c r="F12" s="13"/>
      <c r="G12" s="13"/>
      <c r="H12" s="13"/>
      <c r="I12" s="13"/>
    </row>
    <row r="13" spans="1:9">
      <c r="A13" t="s">
        <v>12</v>
      </c>
      <c r="C13" s="9">
        <v>450</v>
      </c>
      <c r="D13">
        <f>ROUND($I$14/4,0)</f>
        <v>3</v>
      </c>
      <c r="E13" s="10"/>
      <c r="F13" s="13"/>
      <c r="G13" s="14" t="s">
        <v>29</v>
      </c>
      <c r="H13" s="15"/>
      <c r="I13" s="16">
        <v>2000</v>
      </c>
    </row>
    <row r="14" spans="1:9">
      <c r="A14" t="s">
        <v>7</v>
      </c>
      <c r="C14" s="9">
        <v>500</v>
      </c>
      <c r="D14">
        <f>ROUND($I$14/4,0)*2</f>
        <v>6</v>
      </c>
      <c r="E14" s="10"/>
      <c r="F14" s="13"/>
      <c r="G14" s="13" t="s">
        <v>4</v>
      </c>
      <c r="H14" s="13"/>
      <c r="I14" s="13">
        <v>12</v>
      </c>
    </row>
    <row r="15" spans="1:9">
      <c r="A15" t="s">
        <v>8</v>
      </c>
      <c r="C15" s="9">
        <v>500</v>
      </c>
      <c r="D15">
        <f>ROUND($I$14/4,0)*2</f>
        <v>6</v>
      </c>
      <c r="E15" s="10"/>
      <c r="F15" s="13"/>
      <c r="G15" s="13" t="s">
        <v>30</v>
      </c>
      <c r="H15" s="13"/>
      <c r="I15" s="16">
        <f>E33</f>
        <v>0</v>
      </c>
    </row>
    <row r="16" spans="1:9">
      <c r="A16" t="s">
        <v>13</v>
      </c>
      <c r="C16" s="9">
        <v>110</v>
      </c>
      <c r="D16">
        <f>I14</f>
        <v>12</v>
      </c>
      <c r="E16" s="10"/>
      <c r="F16" s="13"/>
      <c r="G16" s="13"/>
      <c r="H16" s="13"/>
      <c r="I16" s="13"/>
    </row>
    <row r="17" spans="1:9">
      <c r="A17" t="s">
        <v>10</v>
      </c>
      <c r="C17" s="9">
        <v>1500</v>
      </c>
      <c r="D17">
        <v>1</v>
      </c>
      <c r="E17" s="10"/>
      <c r="F17" s="13"/>
      <c r="G17" s="13"/>
      <c r="H17" s="13"/>
      <c r="I17" s="13"/>
    </row>
    <row r="18" spans="1:9">
      <c r="A18" t="s">
        <v>25</v>
      </c>
      <c r="C18" s="9">
        <v>25</v>
      </c>
      <c r="D18">
        <f>I14</f>
        <v>12</v>
      </c>
      <c r="E18" s="10"/>
      <c r="F18" s="13"/>
      <c r="G18" s="13"/>
      <c r="H18" s="13"/>
      <c r="I18" s="13"/>
    </row>
    <row r="19" spans="1:9">
      <c r="A19" t="s">
        <v>14</v>
      </c>
      <c r="C19" s="9">
        <v>150</v>
      </c>
      <c r="D19">
        <f>ROUNDUP($I$14/5,0)</f>
        <v>3</v>
      </c>
      <c r="E19" s="10"/>
      <c r="F19" s="13"/>
      <c r="G19" s="13"/>
      <c r="H19" s="13"/>
      <c r="I19" s="13"/>
    </row>
    <row r="20" spans="1:9">
      <c r="A20" t="s">
        <v>15</v>
      </c>
      <c r="C20" s="9">
        <v>150</v>
      </c>
      <c r="D20">
        <f>ROUNDUP($I$14/5,0)</f>
        <v>3</v>
      </c>
      <c r="E20" s="10"/>
      <c r="F20" s="13"/>
      <c r="G20" s="13"/>
      <c r="H20" s="13"/>
      <c r="I20" s="13"/>
    </row>
    <row r="21" spans="1:9">
      <c r="A21" t="s">
        <v>16</v>
      </c>
      <c r="C21" s="9">
        <v>150</v>
      </c>
      <c r="D21">
        <f>ROUNDUP($I$14/5,0)</f>
        <v>3</v>
      </c>
      <c r="E21" s="10"/>
      <c r="F21" s="13"/>
      <c r="G21" s="13"/>
      <c r="H21" s="13"/>
      <c r="I21" s="13"/>
    </row>
    <row r="22" spans="1:9">
      <c r="A22" t="s">
        <v>17</v>
      </c>
      <c r="C22" s="9">
        <v>150</v>
      </c>
      <c r="D22">
        <f>ROUNDUP($I$14/5,0)</f>
        <v>3</v>
      </c>
      <c r="E22" s="10"/>
      <c r="F22" s="13"/>
      <c r="G22" s="13"/>
      <c r="H22" s="13"/>
      <c r="I22" s="13"/>
    </row>
    <row r="23" spans="1:9">
      <c r="A23" t="s">
        <v>18</v>
      </c>
      <c r="C23" s="9">
        <v>150</v>
      </c>
      <c r="D23">
        <f>ROUNDUP($I$14/5,0)</f>
        <v>3</v>
      </c>
      <c r="E23" s="10"/>
      <c r="F23" s="13"/>
      <c r="G23" s="13"/>
      <c r="H23" s="13"/>
      <c r="I23" s="13"/>
    </row>
    <row r="24" spans="1:9">
      <c r="A24" t="s">
        <v>22</v>
      </c>
      <c r="C24" s="9">
        <v>125</v>
      </c>
      <c r="D24">
        <f>I14</f>
        <v>12</v>
      </c>
      <c r="E24" s="10"/>
      <c r="F24" s="13"/>
      <c r="G24" s="13"/>
      <c r="H24" s="13"/>
      <c r="I24" s="13"/>
    </row>
    <row r="25" spans="1:9">
      <c r="A25" t="s">
        <v>23</v>
      </c>
      <c r="C25" s="9">
        <v>150</v>
      </c>
      <c r="D25">
        <f>I14</f>
        <v>12</v>
      </c>
      <c r="E25" s="10"/>
      <c r="F25" s="13"/>
      <c r="G25" s="13"/>
      <c r="H25" s="13"/>
      <c r="I25" s="13"/>
    </row>
    <row r="26" spans="1:9">
      <c r="A26" t="s">
        <v>24</v>
      </c>
      <c r="C26" s="9">
        <v>150</v>
      </c>
      <c r="D26">
        <f>I14</f>
        <v>12</v>
      </c>
      <c r="E26" s="10"/>
      <c r="F26" s="13"/>
      <c r="G26" s="13"/>
      <c r="H26" s="13"/>
      <c r="I26" s="13"/>
    </row>
    <row r="27" spans="1:9">
      <c r="A27" t="s">
        <v>20</v>
      </c>
      <c r="C27" s="9">
        <v>150</v>
      </c>
      <c r="D27">
        <f>ROUNDUP($I$14/5,0)</f>
        <v>3</v>
      </c>
      <c r="E27" s="10"/>
      <c r="F27" s="13"/>
      <c r="G27" s="13"/>
      <c r="H27" s="13"/>
      <c r="I27" s="13"/>
    </row>
    <row r="28" spans="1:9">
      <c r="A28" t="s">
        <v>21</v>
      </c>
      <c r="C28" s="9">
        <v>150</v>
      </c>
      <c r="D28">
        <f>ROUNDUP($I$14/5,0)</f>
        <v>3</v>
      </c>
      <c r="E28" s="10"/>
      <c r="F28" s="13"/>
      <c r="G28" s="13"/>
      <c r="H28" s="13"/>
      <c r="I28" s="13"/>
    </row>
    <row r="29" spans="1:9">
      <c r="A29" t="s">
        <v>26</v>
      </c>
      <c r="C29" s="9">
        <v>275</v>
      </c>
      <c r="D29">
        <f>I14</f>
        <v>12</v>
      </c>
      <c r="E29" s="10"/>
      <c r="F29" s="13"/>
      <c r="G29" s="13"/>
      <c r="H29" s="13"/>
      <c r="I29" s="13"/>
    </row>
    <row r="30" spans="1:9">
      <c r="A30" t="s">
        <v>27</v>
      </c>
      <c r="C30" s="9">
        <v>1675</v>
      </c>
      <c r="D30">
        <f>ROUNDUP(I14/30,0)</f>
        <v>1</v>
      </c>
      <c r="E30" s="10"/>
      <c r="F30" s="13"/>
      <c r="G30" s="13"/>
      <c r="H30" s="13"/>
      <c r="I30" s="13"/>
    </row>
    <row r="31" spans="1:9">
      <c r="A31" t="s">
        <v>28</v>
      </c>
      <c r="C31" s="9">
        <f>35*9</f>
        <v>315</v>
      </c>
      <c r="D31">
        <f>I14</f>
        <v>12</v>
      </c>
      <c r="E31" s="10"/>
      <c r="F31" s="13"/>
      <c r="G31" s="13"/>
      <c r="H31" s="13"/>
      <c r="I31" s="13"/>
    </row>
    <row r="33" spans="5:5">
      <c r="E33" s="10">
        <f>SUM(E11:E31)</f>
        <v>0</v>
      </c>
    </row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opLeftCell="A3" zoomScale="90" workbookViewId="0">
      <selection activeCell="E11" sqref="E11"/>
    </sheetView>
  </sheetViews>
  <sheetFormatPr defaultRowHeight="12.75"/>
  <cols>
    <col min="2" max="2" width="38" customWidth="1"/>
    <col min="3" max="3" width="8.28515625" bestFit="1" customWidth="1"/>
    <col min="4" max="4" width="9.42578125" bestFit="1" customWidth="1"/>
    <col min="6" max="6" width="10.42578125" customWidth="1"/>
    <col min="7" max="7" width="11.28515625" customWidth="1"/>
    <col min="8" max="9" width="9.7109375" bestFit="1" customWidth="1"/>
  </cols>
  <sheetData>
    <row r="1" spans="1:10" ht="96.6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>
      <c r="A2" s="2"/>
      <c r="B2" s="2"/>
      <c r="C2" s="2"/>
      <c r="D2" s="2"/>
      <c r="E2" s="2"/>
      <c r="F2" s="2"/>
      <c r="G2" s="2"/>
      <c r="H2" s="2"/>
      <c r="I2" s="2"/>
    </row>
    <row r="3" spans="1:10">
      <c r="A3" s="2"/>
      <c r="B3" s="2"/>
      <c r="C3" s="2"/>
      <c r="D3" s="2"/>
      <c r="E3" s="2"/>
      <c r="F3" s="2"/>
      <c r="G3" s="2"/>
      <c r="H3" s="2"/>
      <c r="I3" s="2"/>
    </row>
    <row r="4" spans="1:10">
      <c r="A4" s="2"/>
      <c r="B4" s="2"/>
      <c r="C4" s="2"/>
      <c r="D4" s="2"/>
      <c r="E4" s="2"/>
      <c r="F4" s="2"/>
      <c r="G4" s="2"/>
      <c r="H4" s="2"/>
      <c r="I4" s="2"/>
    </row>
    <row r="5" spans="1:10">
      <c r="A5" s="2"/>
      <c r="B5" s="2"/>
      <c r="C5" s="2"/>
      <c r="D5" s="2"/>
      <c r="E5" s="2"/>
      <c r="F5" s="2"/>
      <c r="G5" s="2"/>
      <c r="H5" s="2"/>
      <c r="I5" s="2"/>
    </row>
    <row r="6" spans="1:10" ht="20.25">
      <c r="A6" s="3" t="s">
        <v>1</v>
      </c>
      <c r="B6" s="4"/>
      <c r="C6" s="4"/>
      <c r="D6" s="4"/>
      <c r="E6" s="4"/>
      <c r="F6" s="4"/>
      <c r="G6" s="4"/>
      <c r="H6" s="4"/>
      <c r="I6" s="4"/>
    </row>
    <row r="7" spans="1:10" ht="20.25">
      <c r="A7" s="3"/>
      <c r="B7" s="8" t="s">
        <v>2</v>
      </c>
      <c r="C7" s="8"/>
      <c r="D7" s="4" t="s">
        <v>31</v>
      </c>
      <c r="E7" s="4"/>
      <c r="F7" s="4"/>
      <c r="G7" s="4"/>
      <c r="H7" s="4"/>
      <c r="I7" s="4"/>
    </row>
    <row r="8" spans="1:10" ht="20.25">
      <c r="A8" s="3"/>
      <c r="B8" s="4"/>
      <c r="C8" s="4"/>
      <c r="D8" s="4"/>
      <c r="E8" s="4"/>
      <c r="F8" s="4"/>
      <c r="G8" s="4"/>
      <c r="H8" s="4"/>
      <c r="I8" s="4"/>
    </row>
    <row r="9" spans="1:10">
      <c r="A9" s="4"/>
      <c r="B9" s="4"/>
      <c r="C9" s="4"/>
      <c r="D9" s="4"/>
      <c r="E9" s="4"/>
      <c r="F9" s="4"/>
      <c r="G9" s="4"/>
      <c r="H9" s="4"/>
      <c r="I9" s="4"/>
    </row>
    <row r="10" spans="1:10" ht="60">
      <c r="A10" s="5" t="s">
        <v>3</v>
      </c>
      <c r="B10" s="5"/>
      <c r="C10" s="12" t="s">
        <v>35</v>
      </c>
      <c r="D10" s="7" t="s">
        <v>32</v>
      </c>
      <c r="E10" s="7" t="s">
        <v>33</v>
      </c>
      <c r="F10" s="12" t="s">
        <v>34</v>
      </c>
      <c r="G10" s="12" t="s">
        <v>36</v>
      </c>
      <c r="H10" s="7" t="s">
        <v>40</v>
      </c>
      <c r="I10" s="7"/>
    </row>
    <row r="11" spans="1:10">
      <c r="A11" t="s">
        <v>19</v>
      </c>
      <c r="C11" s="9">
        <v>250</v>
      </c>
      <c r="D11" s="18">
        <f>ROUNDUP('Trip Budget'!$I$14/30,0)</f>
        <v>1</v>
      </c>
      <c r="E11" s="9"/>
      <c r="F11" s="9">
        <v>1125</v>
      </c>
      <c r="G11" s="9"/>
      <c r="H11" s="17"/>
      <c r="I11" s="13"/>
      <c r="J11" s="10"/>
    </row>
    <row r="12" spans="1:10">
      <c r="A12" t="s">
        <v>11</v>
      </c>
      <c r="C12" s="9">
        <v>25</v>
      </c>
      <c r="D12" s="18">
        <f>ROUNDUP('Trip Budget'!$I$14/4,0)</f>
        <v>3</v>
      </c>
      <c r="E12" s="9"/>
      <c r="F12" s="9">
        <v>450</v>
      </c>
      <c r="G12" s="9"/>
      <c r="H12" s="17"/>
      <c r="I12" s="13"/>
      <c r="J12" s="10"/>
    </row>
    <row r="13" spans="1:10">
      <c r="A13" t="s">
        <v>12</v>
      </c>
      <c r="C13" s="9">
        <v>25</v>
      </c>
      <c r="D13" s="18">
        <f>ROUNDUP('Trip Budget'!$I$14/4,0)</f>
        <v>3</v>
      </c>
      <c r="E13" s="9"/>
      <c r="F13" s="9">
        <v>450</v>
      </c>
      <c r="G13" s="9"/>
      <c r="H13" s="17"/>
      <c r="I13" s="16"/>
      <c r="J13" s="10"/>
    </row>
    <row r="14" spans="1:10">
      <c r="A14" t="s">
        <v>7</v>
      </c>
      <c r="C14" s="9">
        <v>300</v>
      </c>
      <c r="D14" s="18">
        <f>D13*2</f>
        <v>6</v>
      </c>
      <c r="E14" s="9"/>
      <c r="F14" s="9">
        <v>500</v>
      </c>
      <c r="G14" s="9"/>
      <c r="H14" s="17"/>
      <c r="I14" s="13"/>
      <c r="J14" s="10"/>
    </row>
    <row r="15" spans="1:10">
      <c r="A15" t="s">
        <v>8</v>
      </c>
      <c r="C15" s="9">
        <v>300</v>
      </c>
      <c r="D15" s="18">
        <f>D12*2</f>
        <v>6</v>
      </c>
      <c r="E15" s="9"/>
      <c r="F15" s="9">
        <v>500</v>
      </c>
      <c r="G15" s="9"/>
      <c r="H15" s="17"/>
      <c r="I15" s="16"/>
      <c r="J15" s="10"/>
    </row>
    <row r="16" spans="1:10">
      <c r="A16" t="s">
        <v>13</v>
      </c>
      <c r="C16" s="9">
        <v>12</v>
      </c>
      <c r="D16" s="18">
        <f>'Trip Budget'!$I$14</f>
        <v>12</v>
      </c>
      <c r="E16" s="9"/>
      <c r="F16" s="9">
        <v>110</v>
      </c>
      <c r="G16" s="9"/>
      <c r="H16" s="17"/>
      <c r="I16" s="13"/>
      <c r="J16" s="10"/>
    </row>
    <row r="17" spans="1:10">
      <c r="A17" t="s">
        <v>10</v>
      </c>
      <c r="C17" s="9">
        <v>325</v>
      </c>
      <c r="D17" s="18">
        <v>1</v>
      </c>
      <c r="E17" s="9"/>
      <c r="F17" s="9">
        <v>1500</v>
      </c>
      <c r="G17" s="9"/>
      <c r="H17" s="17"/>
      <c r="I17" s="13"/>
      <c r="J17" s="10"/>
    </row>
    <row r="18" spans="1:10">
      <c r="A18" t="s">
        <v>25</v>
      </c>
      <c r="C18" s="9">
        <v>7.5</v>
      </c>
      <c r="D18" s="18">
        <f>'Trip Budget'!$I$14</f>
        <v>12</v>
      </c>
      <c r="E18" s="9"/>
      <c r="F18" s="9">
        <v>25</v>
      </c>
      <c r="G18" s="9"/>
      <c r="H18" s="17"/>
      <c r="I18" s="13"/>
      <c r="J18" s="10"/>
    </row>
    <row r="19" spans="1:10">
      <c r="A19" t="s">
        <v>14</v>
      </c>
      <c r="C19" s="9">
        <v>125</v>
      </c>
      <c r="D19" s="18">
        <f>ROUNDUP('Trip Budget'!$I$14/5,0)</f>
        <v>3</v>
      </c>
      <c r="E19" s="9"/>
      <c r="F19" s="9">
        <v>150</v>
      </c>
      <c r="G19" s="9"/>
      <c r="H19" s="17"/>
      <c r="I19" s="13"/>
      <c r="J19" s="10"/>
    </row>
    <row r="20" spans="1:10">
      <c r="A20" t="s">
        <v>15</v>
      </c>
      <c r="C20" s="9">
        <v>125</v>
      </c>
      <c r="D20" s="18">
        <f>ROUNDUP('Trip Budget'!$I$14/5,0)</f>
        <v>3</v>
      </c>
      <c r="E20" s="9"/>
      <c r="F20" s="9">
        <v>150</v>
      </c>
      <c r="G20" s="9"/>
      <c r="H20" s="17"/>
      <c r="I20" s="13"/>
      <c r="J20" s="10"/>
    </row>
    <row r="21" spans="1:10">
      <c r="A21" t="s">
        <v>16</v>
      </c>
      <c r="C21" s="9">
        <v>125</v>
      </c>
      <c r="D21" s="18">
        <f>ROUNDUP('Trip Budget'!$I$14/5,0)</f>
        <v>3</v>
      </c>
      <c r="E21" s="9"/>
      <c r="F21" s="9">
        <v>150</v>
      </c>
      <c r="G21" s="9"/>
      <c r="H21" s="17"/>
      <c r="I21" s="13"/>
      <c r="J21" s="10"/>
    </row>
    <row r="22" spans="1:10">
      <c r="A22" t="s">
        <v>17</v>
      </c>
      <c r="C22" s="9">
        <v>125</v>
      </c>
      <c r="D22" s="18">
        <f>ROUNDUP('Trip Budget'!$I$14/5,0)</f>
        <v>3</v>
      </c>
      <c r="E22" s="9"/>
      <c r="F22" s="9">
        <v>150</v>
      </c>
      <c r="G22" s="9"/>
      <c r="H22" s="17"/>
      <c r="I22" s="13"/>
      <c r="J22" s="10"/>
    </row>
    <row r="23" spans="1:10">
      <c r="A23" t="s">
        <v>18</v>
      </c>
      <c r="C23" s="9">
        <v>125</v>
      </c>
      <c r="D23" s="18">
        <f>ROUNDUP('Trip Budget'!$I$14/5,0)</f>
        <v>3</v>
      </c>
      <c r="E23" s="9"/>
      <c r="F23" s="9">
        <v>150</v>
      </c>
      <c r="G23" s="9"/>
      <c r="H23" s="17"/>
      <c r="I23" s="13"/>
      <c r="J23" s="10"/>
    </row>
    <row r="24" spans="1:10">
      <c r="A24" t="s">
        <v>22</v>
      </c>
      <c r="C24" s="9">
        <v>20</v>
      </c>
      <c r="D24" s="18">
        <f>'Trip Budget'!$I$14</f>
        <v>12</v>
      </c>
      <c r="E24" s="9"/>
      <c r="F24" s="9">
        <v>125</v>
      </c>
      <c r="G24" s="9"/>
      <c r="H24" s="17"/>
      <c r="I24" s="13"/>
      <c r="J24" s="10"/>
    </row>
    <row r="25" spans="1:10">
      <c r="A25" t="s">
        <v>23</v>
      </c>
      <c r="C25" s="9">
        <v>35</v>
      </c>
      <c r="D25" s="18">
        <f>'Trip Budget'!$I$14</f>
        <v>12</v>
      </c>
      <c r="E25" s="9"/>
      <c r="F25" s="9">
        <v>150</v>
      </c>
      <c r="G25" s="9"/>
      <c r="H25" s="17"/>
      <c r="I25" s="13"/>
      <c r="J25" s="10"/>
    </row>
    <row r="26" spans="1:10">
      <c r="A26" t="s">
        <v>24</v>
      </c>
      <c r="C26" s="9">
        <v>35</v>
      </c>
      <c r="D26" s="18">
        <f>'Trip Budget'!$I$14</f>
        <v>12</v>
      </c>
      <c r="E26" s="9"/>
      <c r="F26" s="9">
        <v>150</v>
      </c>
      <c r="G26" s="9"/>
      <c r="H26" s="17"/>
      <c r="I26" s="13"/>
      <c r="J26" s="10"/>
    </row>
    <row r="27" spans="1:10">
      <c r="A27" t="s">
        <v>20</v>
      </c>
      <c r="C27" s="9">
        <v>125</v>
      </c>
      <c r="D27" s="18">
        <f>ROUNDUP('Trip Budget'!$I$14/5,0)</f>
        <v>3</v>
      </c>
      <c r="E27" s="9"/>
      <c r="F27" s="9">
        <v>150</v>
      </c>
      <c r="G27" s="9"/>
      <c r="H27" s="17"/>
      <c r="I27" s="13"/>
      <c r="J27" s="10"/>
    </row>
    <row r="28" spans="1:10">
      <c r="A28" t="s">
        <v>21</v>
      </c>
      <c r="C28" s="9">
        <v>125</v>
      </c>
      <c r="D28" s="18">
        <f>ROUNDUP('Trip Budget'!$I$14/5,0)</f>
        <v>3</v>
      </c>
      <c r="E28" s="9"/>
      <c r="F28" s="9">
        <v>150</v>
      </c>
      <c r="G28" s="9"/>
      <c r="H28" s="17"/>
      <c r="I28" s="13"/>
      <c r="J28" s="10"/>
    </row>
    <row r="29" spans="1:10">
      <c r="A29" t="s">
        <v>26</v>
      </c>
      <c r="C29" s="9">
        <v>65</v>
      </c>
      <c r="D29" s="18">
        <f>'Trip Budget'!$I$14</f>
        <v>12</v>
      </c>
      <c r="E29" s="9"/>
      <c r="F29" s="9">
        <v>275</v>
      </c>
      <c r="G29" s="9"/>
      <c r="H29" s="17"/>
      <c r="I29" s="13"/>
      <c r="J29" s="10"/>
    </row>
    <row r="30" spans="1:10">
      <c r="A30" t="s">
        <v>27</v>
      </c>
      <c r="C30" s="9">
        <v>410</v>
      </c>
      <c r="D30" s="18">
        <f>ROUNDUP('Trip Budget'!$I$14/30,0)</f>
        <v>1</v>
      </c>
      <c r="E30" s="9"/>
      <c r="F30" s="9">
        <v>1675</v>
      </c>
      <c r="G30" s="9"/>
      <c r="H30" s="17"/>
      <c r="I30" s="13"/>
      <c r="J30" s="10"/>
    </row>
    <row r="31" spans="1:10">
      <c r="A31" t="s">
        <v>28</v>
      </c>
      <c r="C31" s="9">
        <v>30</v>
      </c>
      <c r="D31" s="18">
        <f>'Trip Budget'!$I$14</f>
        <v>12</v>
      </c>
      <c r="E31" s="9"/>
      <c r="F31" s="9">
        <v>315</v>
      </c>
      <c r="G31" s="9"/>
      <c r="H31" s="17"/>
      <c r="I31" s="13"/>
      <c r="J31" s="10"/>
    </row>
    <row r="32" spans="1:10">
      <c r="C32" s="9"/>
      <c r="D32" s="9"/>
      <c r="E32" s="9">
        <f>SUM(E11:E31)</f>
        <v>0</v>
      </c>
      <c r="F32" s="9"/>
      <c r="G32" s="9">
        <f>SUM(G11:G31)</f>
        <v>0</v>
      </c>
      <c r="H32" s="9">
        <f>SUM(H11:H31)</f>
        <v>0</v>
      </c>
    </row>
    <row r="34" spans="2:7">
      <c r="G34" s="10"/>
    </row>
    <row r="35" spans="2:7">
      <c r="B35" t="s">
        <v>37</v>
      </c>
      <c r="C35" s="9">
        <f>H32</f>
        <v>0</v>
      </c>
    </row>
    <row r="36" spans="2:7">
      <c r="B36" t="s">
        <v>38</v>
      </c>
      <c r="C36" s="10">
        <f>ROUND(C35*0.025,0)</f>
        <v>0</v>
      </c>
    </row>
    <row r="37" spans="2:7">
      <c r="B37" t="s">
        <v>39</v>
      </c>
      <c r="C37" s="9">
        <f>C35-C36</f>
        <v>0</v>
      </c>
    </row>
  </sheetData>
  <phoneticPr fontId="6" type="noConversion"/>
  <pageMargins left="0.75" right="0.75" top="1" bottom="1" header="0.5" footer="0.5"/>
  <headerFooter alignWithMargins="0"/>
  <ignoredErrors>
    <ignoredError sqref="D3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Trip Budget</vt:lpstr>
      <vt:lpstr>Cost Analysis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2003-04-03T20:43:19Z</dcterms:created>
  <dcterms:modified xsi:type="dcterms:W3CDTF">2006-12-08T23:27:18Z</dcterms:modified>
</cp:coreProperties>
</file>