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45" windowWidth="11340" windowHeight="5280" activeTab="1"/>
  </bookViews>
  <sheets>
    <sheet name="Daily Percentages" sheetId="2" r:id="rId1"/>
    <sheet name="Retail" sheetId="1" r:id="rId2"/>
  </sheets>
  <definedNames>
    <definedName name="baguette">Retail!$Q$6</definedName>
    <definedName name="blbagel">Retail!$N$5</definedName>
    <definedName name="blmuffin">Retail!$Q$3</definedName>
    <definedName name="brmuffin">Retail!$Q$4</definedName>
    <definedName name="cbagel">Retail!$N$6</definedName>
    <definedName name="croissant">Retail!$Q$5</definedName>
    <definedName name="garlicbread">Retail!$Q$2</definedName>
    <definedName name="hwbagel">Retail!$N$4</definedName>
    <definedName name="wheatbread">Retail!$N$3</definedName>
    <definedName name="wheatroll">Retail!$N$7</definedName>
    <definedName name="whitebread">Retail!$N$2</definedName>
    <definedName name="whiteroll">Retail!$N$8</definedName>
  </definedNames>
  <calcPr calcId="124519"/>
</workbook>
</file>

<file path=xl/calcChain.xml><?xml version="1.0" encoding="utf-8"?>
<calcChain xmlns="http://schemas.openxmlformats.org/spreadsheetml/2006/main">
  <c r="D46" i="1"/>
  <c r="D45"/>
  <c r="D43"/>
  <c r="D42"/>
  <c r="N3"/>
  <c r="N2"/>
  <c r="M13"/>
  <c r="O13"/>
  <c r="P13"/>
  <c r="M15"/>
  <c r="O15"/>
  <c r="P15"/>
  <c r="M16"/>
  <c r="O16"/>
  <c r="P16"/>
  <c r="M19"/>
  <c r="O19"/>
  <c r="P19"/>
  <c r="M20"/>
  <c r="O20"/>
  <c r="P20"/>
  <c r="M22"/>
  <c r="O22"/>
  <c r="P22"/>
  <c r="M24"/>
  <c r="O24"/>
  <c r="P24"/>
  <c r="M25"/>
  <c r="O25"/>
  <c r="P25"/>
  <c r="M26"/>
  <c r="O26"/>
  <c r="P26"/>
  <c r="M29"/>
  <c r="O29"/>
  <c r="P29"/>
  <c r="M32"/>
  <c r="O32"/>
  <c r="P32"/>
  <c r="M33"/>
  <c r="O33"/>
  <c r="P33"/>
  <c r="M34"/>
  <c r="O34"/>
  <c r="P34"/>
  <c r="M35"/>
  <c r="O35"/>
  <c r="P35"/>
  <c r="M14"/>
  <c r="O14"/>
  <c r="P14"/>
  <c r="M17"/>
  <c r="O17"/>
  <c r="P17"/>
  <c r="M18"/>
  <c r="O18"/>
  <c r="P18"/>
  <c r="M21"/>
  <c r="O21"/>
  <c r="P21"/>
  <c r="M23"/>
  <c r="O23"/>
  <c r="P23"/>
  <c r="M27"/>
  <c r="O27"/>
  <c r="P27"/>
  <c r="M28"/>
  <c r="O28"/>
  <c r="P28"/>
  <c r="M30"/>
  <c r="O30"/>
  <c r="P30"/>
  <c r="M31"/>
  <c r="O31"/>
  <c r="P31"/>
  <c r="M36"/>
  <c r="O36"/>
  <c r="P36"/>
  <c r="N37"/>
  <c r="O37"/>
  <c r="M37"/>
  <c r="P37"/>
  <c r="B37"/>
  <c r="C37"/>
  <c r="D37"/>
  <c r="E37"/>
  <c r="F37"/>
  <c r="G37"/>
  <c r="H37"/>
  <c r="I37"/>
  <c r="J37"/>
  <c r="K37"/>
  <c r="L37"/>
  <c r="A37"/>
  <c r="E46" l="1"/>
  <c r="E50"/>
  <c r="D48"/>
  <c r="E42"/>
  <c r="E43"/>
  <c r="E45"/>
  <c r="E48"/>
  <c r="D50"/>
</calcChain>
</file>

<file path=xl/sharedStrings.xml><?xml version="1.0" encoding="utf-8"?>
<sst xmlns="http://schemas.openxmlformats.org/spreadsheetml/2006/main" count="67" uniqueCount="38">
  <si>
    <t>Olympia, WA</t>
  </si>
  <si>
    <t>Store:</t>
  </si>
  <si>
    <t>Unit #</t>
  </si>
  <si>
    <t>Date:</t>
  </si>
  <si>
    <t>2031</t>
  </si>
  <si>
    <t>Coupon</t>
  </si>
  <si>
    <t>Tax</t>
  </si>
  <si>
    <t>Total Sale</t>
  </si>
  <si>
    <t>Order Total</t>
  </si>
  <si>
    <t>Credit</t>
  </si>
  <si>
    <t>Cash</t>
  </si>
  <si>
    <t>White Bread</t>
  </si>
  <si>
    <t>Wheat Bread</t>
  </si>
  <si>
    <t>Bran Muffin</t>
  </si>
  <si>
    <t>Blueberry Muffin</t>
  </si>
  <si>
    <t>White
Bread</t>
  </si>
  <si>
    <t>Wheat
Bread</t>
  </si>
  <si>
    <t>Blueberry
Muffin</t>
  </si>
  <si>
    <t>Bran
Muffin</t>
  </si>
  <si>
    <t>Croissant</t>
  </si>
  <si>
    <t>Baguette</t>
  </si>
  <si>
    <t>Honey Wheat
Bagel</t>
  </si>
  <si>
    <t>Blueberry Bagel</t>
  </si>
  <si>
    <t>Cinnemon
Bagel</t>
  </si>
  <si>
    <t>Wheat Rolls</t>
  </si>
  <si>
    <t>White Rolls</t>
  </si>
  <si>
    <t>Garlic Bread</t>
  </si>
  <si>
    <t>Daily Bread Sales - Retail</t>
  </si>
  <si>
    <t>Honey Wheat Bagel</t>
  </si>
  <si>
    <t>Cinnamon Bagel</t>
  </si>
  <si>
    <t>x</t>
  </si>
  <si>
    <t>Recap</t>
  </si>
  <si>
    <t>Total Sales</t>
  </si>
  <si>
    <t>Coupon Sales</t>
  </si>
  <si>
    <t>Sales w/o Coupon</t>
  </si>
  <si>
    <t>Credit Sales</t>
  </si>
  <si>
    <t>Cash Sales</t>
  </si>
  <si>
    <t>Credit Sales &lt; $10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</si>
</sst>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_(* #,##0_);_(* \(#,##0\);_(* &quot;-&quot;??_);_(@_)"/>
  </numFmts>
  <fonts count="1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i/>
      <sz val="11"/>
      <color indexed="9"/>
      <name val="Cambria"/>
      <family val="1"/>
      <scheme val="major"/>
    </font>
    <font>
      <i/>
      <sz val="18"/>
      <color indexed="9"/>
      <name val="Cambria"/>
      <family val="1"/>
      <scheme val="major"/>
    </font>
    <font>
      <sz val="10"/>
      <color indexed="9"/>
      <name val="Cambria"/>
      <family val="1"/>
      <scheme val="major"/>
    </font>
    <font>
      <sz val="9"/>
      <color indexed="9"/>
      <name val="Cambria"/>
      <family val="1"/>
      <scheme val="major"/>
    </font>
    <font>
      <sz val="12"/>
      <name val="Cambria"/>
      <family val="1"/>
      <scheme val="major"/>
    </font>
    <font>
      <sz val="12"/>
      <color indexed="9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16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44" fontId="4" fillId="0" borderId="0" xfId="2" applyFont="1" applyAlignment="1">
      <alignment horizontal="right"/>
    </xf>
    <xf numFmtId="0" fontId="5" fillId="2" borderId="0" xfId="0" applyFont="1" applyFill="1"/>
    <xf numFmtId="0" fontId="3" fillId="4" borderId="0" xfId="0" applyFont="1" applyFill="1"/>
    <xf numFmtId="0" fontId="3" fillId="4" borderId="0" xfId="0" quotePrefix="1" applyFont="1" applyFill="1"/>
    <xf numFmtId="164" fontId="3" fillId="4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8" fillId="3" borderId="2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9" fillId="4" borderId="1" xfId="0" applyFont="1" applyFill="1" applyBorder="1"/>
    <xf numFmtId="0" fontId="10" fillId="3" borderId="1" xfId="0" applyFont="1" applyFill="1" applyBorder="1"/>
    <xf numFmtId="0" fontId="7" fillId="3" borderId="0" xfId="0" applyFont="1" applyFill="1"/>
    <xf numFmtId="44" fontId="3" fillId="4" borderId="0" xfId="2" applyNumberFormat="1" applyFont="1" applyFill="1"/>
    <xf numFmtId="44" fontId="7" fillId="3" borderId="0" xfId="2" applyNumberFormat="1" applyFont="1" applyFill="1"/>
    <xf numFmtId="165" fontId="3" fillId="4" borderId="0" xfId="1" applyNumberFormat="1" applyFont="1" applyFill="1"/>
    <xf numFmtId="165" fontId="3" fillId="4" borderId="0" xfId="1" applyNumberFormat="1" applyFont="1" applyFill="1" applyAlignment="1">
      <alignment horizontal="right"/>
    </xf>
    <xf numFmtId="165" fontId="8" fillId="3" borderId="0" xfId="1" applyNumberFormat="1" applyFont="1" applyFill="1"/>
    <xf numFmtId="44" fontId="8" fillId="3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/>
      <c:pie3DChart>
        <c:varyColors val="1"/>
        <c:ser>
          <c:idx val="0"/>
          <c:order val="0"/>
          <c:cat>
            <c:strRef>
              <c:f>Retail!$A$12:$L$12</c:f>
              <c:strCache>
                <c:ptCount val="12"/>
                <c:pt idx="0">
                  <c:v>White
Bread</c:v>
                </c:pt>
                <c:pt idx="1">
                  <c:v>Wheat
Bread</c:v>
                </c:pt>
                <c:pt idx="2">
                  <c:v>Honey Wheat
Bagel</c:v>
                </c:pt>
                <c:pt idx="3">
                  <c:v>Blueberry Bagel</c:v>
                </c:pt>
                <c:pt idx="4">
                  <c:v>Cinnemon
Bagel</c:v>
                </c:pt>
                <c:pt idx="5">
                  <c:v>Wheat Rolls</c:v>
                </c:pt>
                <c:pt idx="6">
                  <c:v>White Rolls</c:v>
                </c:pt>
                <c:pt idx="7">
                  <c:v>Garlic Bread</c:v>
                </c:pt>
                <c:pt idx="8">
                  <c:v>Blueberry
Muffin</c:v>
                </c:pt>
                <c:pt idx="9">
                  <c:v>Bran
Muffin</c:v>
                </c:pt>
                <c:pt idx="10">
                  <c:v>Croissant</c:v>
                </c:pt>
                <c:pt idx="11">
                  <c:v>Baguette</c:v>
                </c:pt>
              </c:strCache>
            </c:strRef>
          </c:cat>
          <c:val>
            <c:numRef>
              <c:f>Retail!$A$37:$L$37</c:f>
              <c:numCache>
                <c:formatCode>_(* #,##0_);_(* \(#,##0\);_(* "-"??_);_(@_)</c:formatCode>
                <c:ptCount val="12"/>
                <c:pt idx="0">
                  <c:v>24</c:v>
                </c:pt>
                <c:pt idx="1">
                  <c:v>18</c:v>
                </c:pt>
                <c:pt idx="2">
                  <c:v>36</c:v>
                </c:pt>
                <c:pt idx="3">
                  <c:v>30</c:v>
                </c:pt>
                <c:pt idx="4">
                  <c:v>19</c:v>
                </c:pt>
                <c:pt idx="5">
                  <c:v>42</c:v>
                </c:pt>
                <c:pt idx="6">
                  <c:v>24</c:v>
                </c:pt>
                <c:pt idx="7">
                  <c:v>8</c:v>
                </c:pt>
                <c:pt idx="8">
                  <c:v>12</c:v>
                </c:pt>
                <c:pt idx="9">
                  <c:v>36</c:v>
                </c:pt>
                <c:pt idx="10">
                  <c:v>70</c:v>
                </c:pt>
                <c:pt idx="11">
                  <c:v>12</c:v>
                </c:pt>
              </c:numCache>
            </c:numRef>
          </c:val>
        </c:ser>
      </c:pie3D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Retail!$A$12:$L$12</c:f>
              <c:strCache>
                <c:ptCount val="12"/>
                <c:pt idx="0">
                  <c:v>White
Bread</c:v>
                </c:pt>
                <c:pt idx="1">
                  <c:v>Wheat
Bread</c:v>
                </c:pt>
                <c:pt idx="2">
                  <c:v>Honey Wheat
Bagel</c:v>
                </c:pt>
                <c:pt idx="3">
                  <c:v>Blueberry Bagel</c:v>
                </c:pt>
                <c:pt idx="4">
                  <c:v>Cinnemon
Bagel</c:v>
                </c:pt>
                <c:pt idx="5">
                  <c:v>Wheat Rolls</c:v>
                </c:pt>
                <c:pt idx="6">
                  <c:v>White Rolls</c:v>
                </c:pt>
                <c:pt idx="7">
                  <c:v>Garlic Bread</c:v>
                </c:pt>
                <c:pt idx="8">
                  <c:v>Blueberry
Muffin</c:v>
                </c:pt>
                <c:pt idx="9">
                  <c:v>Bran
Muffin</c:v>
                </c:pt>
                <c:pt idx="10">
                  <c:v>Croissant</c:v>
                </c:pt>
                <c:pt idx="11">
                  <c:v>Baguette</c:v>
                </c:pt>
              </c:strCache>
            </c:strRef>
          </c:cat>
          <c:val>
            <c:numRef>
              <c:f>Retail!$A$37:$L$37</c:f>
              <c:numCache>
                <c:formatCode>_(* #,##0_);_(* \(#,##0\);_(* "-"??_);_(@_)</c:formatCode>
                <c:ptCount val="12"/>
                <c:pt idx="0">
                  <c:v>24</c:v>
                </c:pt>
                <c:pt idx="1">
                  <c:v>18</c:v>
                </c:pt>
                <c:pt idx="2">
                  <c:v>36</c:v>
                </c:pt>
                <c:pt idx="3">
                  <c:v>30</c:v>
                </c:pt>
                <c:pt idx="4">
                  <c:v>19</c:v>
                </c:pt>
                <c:pt idx="5">
                  <c:v>42</c:v>
                </c:pt>
                <c:pt idx="6">
                  <c:v>24</c:v>
                </c:pt>
                <c:pt idx="7">
                  <c:v>8</c:v>
                </c:pt>
                <c:pt idx="8">
                  <c:v>12</c:v>
                </c:pt>
                <c:pt idx="9">
                  <c:v>36</c:v>
                </c:pt>
                <c:pt idx="10">
                  <c:v>70</c:v>
                </c:pt>
                <c:pt idx="11">
                  <c:v>12</c:v>
                </c:pt>
              </c:numCache>
            </c:numRef>
          </c:val>
        </c:ser>
        <c:gapWidth val="100"/>
        <c:axId val="98818688"/>
        <c:axId val="98828672"/>
      </c:barChart>
      <c:catAx>
        <c:axId val="98818688"/>
        <c:scaling>
          <c:orientation val="minMax"/>
        </c:scaling>
        <c:axPos val="b"/>
        <c:tickLblPos val="nextTo"/>
        <c:crossAx val="98828672"/>
        <c:crosses val="autoZero"/>
        <c:auto val="1"/>
        <c:lblAlgn val="ctr"/>
        <c:lblOffset val="100"/>
      </c:catAx>
      <c:valAx>
        <c:axId val="98828672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98818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76200</xdr:rowOff>
    </xdr:from>
    <xdr:to>
      <xdr:col>6</xdr:col>
      <xdr:colOff>171450</xdr:colOff>
      <xdr:row>9</xdr:row>
      <xdr:rowOff>114300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209550" y="76200"/>
          <a:ext cx="2743200" cy="1552575"/>
          <a:chOff x="0" y="0"/>
          <a:chExt cx="261" cy="181"/>
        </a:xfrm>
      </xdr:grpSpPr>
      <xdr:pic>
        <xdr:nvPicPr>
          <xdr:cNvPr id="1026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7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  <xdr:absoluteAnchor>
    <xdr:pos x="3239295" y="7113588"/>
    <xdr:ext cx="5734049" cy="2974974"/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1"/>
  <sheetViews>
    <sheetView tabSelected="1" workbookViewId="0">
      <selection activeCell="A13" sqref="A13"/>
    </sheetView>
  </sheetViews>
  <sheetFormatPr defaultRowHeight="12.75"/>
  <cols>
    <col min="1" max="1" width="6.28515625" style="1" customWidth="1"/>
    <col min="2" max="3" width="5.85546875" style="1" customWidth="1"/>
    <col min="4" max="4" width="8.140625" style="1" customWidth="1"/>
    <col min="5" max="5" width="9.7109375" style="1" customWidth="1"/>
    <col min="6" max="8" width="5.85546875" style="1" customWidth="1"/>
    <col min="9" max="9" width="8.85546875" style="1" customWidth="1"/>
    <col min="10" max="10" width="5.85546875" style="1" customWidth="1"/>
    <col min="11" max="11" width="8.42578125" style="1" customWidth="1"/>
    <col min="12" max="12" width="8" style="1" customWidth="1"/>
    <col min="13" max="13" width="14" style="1" bestFit="1" customWidth="1"/>
    <col min="14" max="14" width="9" style="1" bestFit="1" customWidth="1"/>
    <col min="15" max="15" width="7.85546875" style="1" bestFit="1" customWidth="1"/>
    <col min="16" max="16" width="12.42578125" style="1" bestFit="1" customWidth="1"/>
    <col min="17" max="256" width="6.28515625" style="1" customWidth="1"/>
    <col min="257" max="16384" width="9.140625" style="1"/>
  </cols>
  <sheetData>
    <row r="2" spans="1:18">
      <c r="M2" s="2" t="s">
        <v>11</v>
      </c>
      <c r="N2" s="3">
        <f>IF(WEEKDAY(J6)=2,2,2.55)</f>
        <v>2</v>
      </c>
      <c r="P2" s="2" t="s">
        <v>26</v>
      </c>
      <c r="Q2" s="3">
        <v>2.25</v>
      </c>
    </row>
    <row r="3" spans="1:18">
      <c r="M3" s="2" t="s">
        <v>12</v>
      </c>
      <c r="N3" s="3">
        <f>IF(WEEKDAY(J6)=2,2,2.6)</f>
        <v>2</v>
      </c>
      <c r="P3" s="2" t="s">
        <v>14</v>
      </c>
      <c r="Q3" s="3">
        <v>1.95</v>
      </c>
    </row>
    <row r="4" spans="1:18" ht="14.25">
      <c r="I4" s="4" t="s">
        <v>1</v>
      </c>
      <c r="J4" s="5" t="s">
        <v>0</v>
      </c>
      <c r="K4" s="5"/>
      <c r="M4" s="2" t="s">
        <v>28</v>
      </c>
      <c r="N4" s="3">
        <v>1.1000000000000001</v>
      </c>
      <c r="P4" s="2" t="s">
        <v>13</v>
      </c>
      <c r="Q4" s="3">
        <v>1.85</v>
      </c>
    </row>
    <row r="5" spans="1:18" ht="14.25">
      <c r="I5" s="4" t="s">
        <v>2</v>
      </c>
      <c r="J5" s="6" t="s">
        <v>4</v>
      </c>
      <c r="K5" s="5"/>
      <c r="M5" s="2" t="s">
        <v>22</v>
      </c>
      <c r="N5" s="3">
        <v>1.25</v>
      </c>
      <c r="P5" s="2" t="s">
        <v>19</v>
      </c>
      <c r="Q5" s="3">
        <v>1.32</v>
      </c>
    </row>
    <row r="6" spans="1:18" ht="14.25">
      <c r="I6" s="4" t="s">
        <v>3</v>
      </c>
      <c r="J6" s="7">
        <v>39335</v>
      </c>
      <c r="K6" s="5"/>
      <c r="M6" s="2" t="s">
        <v>29</v>
      </c>
      <c r="N6" s="3">
        <v>1.25</v>
      </c>
      <c r="P6" s="2" t="s">
        <v>20</v>
      </c>
      <c r="Q6" s="3">
        <v>1.95</v>
      </c>
    </row>
    <row r="7" spans="1:18">
      <c r="M7" s="2" t="s">
        <v>24</v>
      </c>
      <c r="N7" s="3">
        <v>0.32</v>
      </c>
    </row>
    <row r="8" spans="1:18">
      <c r="M8" s="2" t="s">
        <v>25</v>
      </c>
      <c r="N8" s="3">
        <v>0.3</v>
      </c>
    </row>
    <row r="11" spans="1:18" ht="22.5">
      <c r="A11" s="8" t="s">
        <v>27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36.75">
      <c r="A12" s="10" t="s">
        <v>15</v>
      </c>
      <c r="B12" s="11" t="s">
        <v>16</v>
      </c>
      <c r="C12" s="11" t="s">
        <v>21</v>
      </c>
      <c r="D12" s="11" t="s">
        <v>22</v>
      </c>
      <c r="E12" s="11" t="s">
        <v>23</v>
      </c>
      <c r="F12" s="11" t="s">
        <v>24</v>
      </c>
      <c r="G12" s="11" t="s">
        <v>25</v>
      </c>
      <c r="H12" s="11" t="s">
        <v>26</v>
      </c>
      <c r="I12" s="11" t="s">
        <v>17</v>
      </c>
      <c r="J12" s="11" t="s">
        <v>18</v>
      </c>
      <c r="K12" s="11" t="s">
        <v>19</v>
      </c>
      <c r="L12" s="11" t="s">
        <v>20</v>
      </c>
      <c r="M12" s="12" t="s">
        <v>8</v>
      </c>
      <c r="N12" s="12" t="s">
        <v>5</v>
      </c>
      <c r="O12" s="12" t="s">
        <v>6</v>
      </c>
      <c r="P12" s="13" t="s">
        <v>7</v>
      </c>
      <c r="Q12" s="12" t="s">
        <v>9</v>
      </c>
      <c r="R12" s="12" t="s">
        <v>10</v>
      </c>
    </row>
    <row r="13" spans="1:18">
      <c r="A13" s="14">
        <v>2</v>
      </c>
      <c r="B13" s="14"/>
      <c r="C13" s="14"/>
      <c r="D13" s="14">
        <v>4</v>
      </c>
      <c r="E13" s="14">
        <v>2</v>
      </c>
      <c r="F13" s="14"/>
      <c r="G13" s="14">
        <v>12</v>
      </c>
      <c r="H13" s="14"/>
      <c r="I13" s="14"/>
      <c r="J13" s="14"/>
      <c r="K13" s="14"/>
      <c r="L13" s="14"/>
      <c r="M13" s="15">
        <f t="shared" ref="M13:M36" si="0">(A13*whitebread)+(B13*wheatbread)+(C13*hwbagel)+(D13*blbagel)+(E13*cbagel)+(F13*wheatroll)+(G13*wheatroll)+(H13*garlicbread)+(I13*blmuffin)+(J13*brmuffin)+(K13*croissant)+(L13*baguette)</f>
        <v>15.34</v>
      </c>
      <c r="N13" s="15">
        <v>3.25</v>
      </c>
      <c r="O13" s="15">
        <f>M13*0.06</f>
        <v>0.9204</v>
      </c>
      <c r="P13" s="16">
        <f>M13-N13+O13</f>
        <v>13.010400000000001</v>
      </c>
      <c r="Q13" s="5" t="s">
        <v>30</v>
      </c>
      <c r="R13" s="5"/>
    </row>
    <row r="14" spans="1:18">
      <c r="A14" s="14"/>
      <c r="B14" s="14">
        <v>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>
        <f t="shared" si="0"/>
        <v>4</v>
      </c>
      <c r="N14" s="15"/>
      <c r="O14" s="15">
        <f t="shared" ref="O14:O36" si="1">M14*0.06</f>
        <v>0.24</v>
      </c>
      <c r="P14" s="16">
        <f t="shared" ref="P14:P37" si="2">M14-N14+O14</f>
        <v>4.24</v>
      </c>
      <c r="Q14" s="5"/>
      <c r="R14" s="5" t="s">
        <v>30</v>
      </c>
    </row>
    <row r="15" spans="1:18">
      <c r="A15" s="14"/>
      <c r="B15" s="14"/>
      <c r="C15" s="14">
        <v>10</v>
      </c>
      <c r="D15" s="14">
        <v>4</v>
      </c>
      <c r="E15" s="14">
        <v>6</v>
      </c>
      <c r="F15" s="14"/>
      <c r="G15" s="14"/>
      <c r="H15" s="14"/>
      <c r="I15" s="14"/>
      <c r="J15" s="14"/>
      <c r="K15" s="14"/>
      <c r="L15" s="14"/>
      <c r="M15" s="15">
        <f t="shared" si="0"/>
        <v>23.5</v>
      </c>
      <c r="N15" s="15"/>
      <c r="O15" s="15">
        <f t="shared" si="1"/>
        <v>1.41</v>
      </c>
      <c r="P15" s="16">
        <f t="shared" si="2"/>
        <v>24.91</v>
      </c>
      <c r="Q15" s="5" t="s">
        <v>30</v>
      </c>
      <c r="R15" s="5"/>
    </row>
    <row r="16" spans="1:1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>
        <v>22</v>
      </c>
      <c r="L16" s="14"/>
      <c r="M16" s="15">
        <f t="shared" si="0"/>
        <v>29.040000000000003</v>
      </c>
      <c r="N16" s="15">
        <v>2</v>
      </c>
      <c r="O16" s="15">
        <f t="shared" si="1"/>
        <v>1.7424000000000002</v>
      </c>
      <c r="P16" s="16">
        <f t="shared" si="2"/>
        <v>28.782400000000003</v>
      </c>
      <c r="Q16" s="5" t="s">
        <v>30</v>
      </c>
      <c r="R16" s="5"/>
    </row>
    <row r="17" spans="1:18">
      <c r="A17" s="14">
        <v>2</v>
      </c>
      <c r="B17" s="14">
        <v>2</v>
      </c>
      <c r="C17" s="14"/>
      <c r="D17" s="14"/>
      <c r="E17" s="14"/>
      <c r="F17" s="14">
        <v>12</v>
      </c>
      <c r="G17" s="14"/>
      <c r="H17" s="14"/>
      <c r="I17" s="14"/>
      <c r="J17" s="14"/>
      <c r="K17" s="14"/>
      <c r="L17" s="14"/>
      <c r="M17" s="15">
        <f t="shared" si="0"/>
        <v>11.84</v>
      </c>
      <c r="N17" s="15"/>
      <c r="O17" s="15">
        <f t="shared" si="1"/>
        <v>0.71039999999999992</v>
      </c>
      <c r="P17" s="16">
        <f t="shared" si="2"/>
        <v>12.5504</v>
      </c>
      <c r="Q17" s="5"/>
      <c r="R17" s="5" t="s">
        <v>30</v>
      </c>
    </row>
    <row r="18" spans="1:18">
      <c r="A18" s="14">
        <v>3</v>
      </c>
      <c r="B18" s="14">
        <v>1</v>
      </c>
      <c r="C18" s="14"/>
      <c r="D18" s="14"/>
      <c r="E18" s="14">
        <v>2</v>
      </c>
      <c r="F18" s="14"/>
      <c r="G18" s="14"/>
      <c r="H18" s="14">
        <v>2</v>
      </c>
      <c r="I18" s="14">
        <v>4</v>
      </c>
      <c r="J18" s="14"/>
      <c r="K18" s="14"/>
      <c r="L18" s="14"/>
      <c r="M18" s="15">
        <f t="shared" si="0"/>
        <v>22.8</v>
      </c>
      <c r="N18" s="15"/>
      <c r="O18" s="15">
        <f t="shared" si="1"/>
        <v>1.3679999999999999</v>
      </c>
      <c r="P18" s="16">
        <f t="shared" si="2"/>
        <v>24.167999999999999</v>
      </c>
      <c r="Q18" s="5"/>
      <c r="R18" s="5" t="s">
        <v>30</v>
      </c>
    </row>
    <row r="19" spans="1:18">
      <c r="A19" s="14"/>
      <c r="B19" s="14">
        <v>3</v>
      </c>
      <c r="C19" s="14"/>
      <c r="D19" s="14"/>
      <c r="E19" s="14"/>
      <c r="F19" s="14"/>
      <c r="G19" s="14"/>
      <c r="H19" s="14"/>
      <c r="I19" s="14"/>
      <c r="J19" s="14">
        <v>4</v>
      </c>
      <c r="K19" s="14">
        <v>4</v>
      </c>
      <c r="L19" s="14">
        <v>2</v>
      </c>
      <c r="M19" s="15">
        <f t="shared" si="0"/>
        <v>22.58</v>
      </c>
      <c r="N19" s="15">
        <v>3.75</v>
      </c>
      <c r="O19" s="15">
        <f t="shared" si="1"/>
        <v>1.3547999999999998</v>
      </c>
      <c r="P19" s="16">
        <f t="shared" si="2"/>
        <v>20.184799999999999</v>
      </c>
      <c r="Q19" s="5" t="s">
        <v>30</v>
      </c>
      <c r="R19" s="5"/>
    </row>
    <row r="20" spans="1:18">
      <c r="A20" s="14">
        <v>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12</v>
      </c>
      <c r="N20" s="15"/>
      <c r="O20" s="15">
        <f t="shared" si="1"/>
        <v>0.72</v>
      </c>
      <c r="P20" s="16">
        <f t="shared" si="2"/>
        <v>12.72</v>
      </c>
      <c r="Q20" s="5" t="s">
        <v>30</v>
      </c>
      <c r="R20" s="5"/>
    </row>
    <row r="21" spans="1:18">
      <c r="A21" s="14"/>
      <c r="B21" s="14"/>
      <c r="C21" s="14">
        <v>10</v>
      </c>
      <c r="D21" s="14">
        <v>10</v>
      </c>
      <c r="E21" s="14">
        <v>5</v>
      </c>
      <c r="F21" s="14"/>
      <c r="G21" s="14"/>
      <c r="H21" s="14"/>
      <c r="I21" s="14"/>
      <c r="J21" s="14"/>
      <c r="K21" s="14"/>
      <c r="L21" s="14"/>
      <c r="M21" s="15">
        <f t="shared" si="0"/>
        <v>29.75</v>
      </c>
      <c r="N21" s="15"/>
      <c r="O21" s="15">
        <f t="shared" si="1"/>
        <v>1.7849999999999999</v>
      </c>
      <c r="P21" s="16">
        <f t="shared" si="2"/>
        <v>31.535</v>
      </c>
      <c r="Q21" s="5"/>
      <c r="R21" s="5" t="s">
        <v>30</v>
      </c>
    </row>
    <row r="22" spans="1:18">
      <c r="A22" s="14"/>
      <c r="B22" s="14"/>
      <c r="C22" s="14"/>
      <c r="D22" s="14">
        <v>6</v>
      </c>
      <c r="E22" s="14"/>
      <c r="F22" s="14">
        <v>10</v>
      </c>
      <c r="G22" s="14"/>
      <c r="H22" s="14"/>
      <c r="I22" s="14"/>
      <c r="J22" s="14"/>
      <c r="K22" s="14"/>
      <c r="L22" s="14"/>
      <c r="M22" s="15">
        <f t="shared" si="0"/>
        <v>10.7</v>
      </c>
      <c r="N22" s="15">
        <v>2</v>
      </c>
      <c r="O22" s="15">
        <f t="shared" si="1"/>
        <v>0.6419999999999999</v>
      </c>
      <c r="P22" s="16">
        <f t="shared" si="2"/>
        <v>9.3419999999999987</v>
      </c>
      <c r="Q22" s="5" t="s">
        <v>30</v>
      </c>
      <c r="R22" s="5"/>
    </row>
    <row r="23" spans="1:18">
      <c r="A23" s="14">
        <v>2</v>
      </c>
      <c r="B23" s="14">
        <v>2</v>
      </c>
      <c r="C23" s="14"/>
      <c r="D23" s="14"/>
      <c r="E23" s="14"/>
      <c r="F23" s="14"/>
      <c r="G23" s="14"/>
      <c r="H23" s="14"/>
      <c r="I23" s="14"/>
      <c r="J23" s="14"/>
      <c r="K23" s="14"/>
      <c r="L23" s="14">
        <v>2</v>
      </c>
      <c r="M23" s="15">
        <f t="shared" si="0"/>
        <v>11.9</v>
      </c>
      <c r="N23" s="15"/>
      <c r="O23" s="15">
        <f t="shared" ref="O23:O29" si="3">M23*0.06</f>
        <v>0.71399999999999997</v>
      </c>
      <c r="P23" s="16">
        <f t="shared" si="2"/>
        <v>12.614000000000001</v>
      </c>
      <c r="Q23" s="5"/>
      <c r="R23" s="5" t="s">
        <v>30</v>
      </c>
    </row>
    <row r="24" spans="1:18">
      <c r="A24" s="14"/>
      <c r="B24" s="14">
        <v>2</v>
      </c>
      <c r="C24" s="14"/>
      <c r="D24" s="14"/>
      <c r="E24" s="14"/>
      <c r="F24" s="14"/>
      <c r="G24" s="14"/>
      <c r="H24" s="14">
        <v>2</v>
      </c>
      <c r="I24" s="14">
        <v>2</v>
      </c>
      <c r="J24" s="14">
        <v>10</v>
      </c>
      <c r="K24" s="14"/>
      <c r="L24" s="14"/>
      <c r="M24" s="15">
        <f t="shared" si="0"/>
        <v>30.9</v>
      </c>
      <c r="N24" s="15"/>
      <c r="O24" s="15">
        <f t="shared" si="3"/>
        <v>1.8539999999999999</v>
      </c>
      <c r="P24" s="16">
        <f t="shared" si="2"/>
        <v>32.753999999999998</v>
      </c>
      <c r="Q24" s="5" t="s">
        <v>30</v>
      </c>
      <c r="R24" s="5"/>
    </row>
    <row r="25" spans="1:18">
      <c r="A25" s="14">
        <v>1</v>
      </c>
      <c r="B25" s="14"/>
      <c r="C25" s="14">
        <v>4</v>
      </c>
      <c r="D25" s="14"/>
      <c r="E25" s="14">
        <v>2</v>
      </c>
      <c r="F25" s="14">
        <v>6</v>
      </c>
      <c r="G25" s="14"/>
      <c r="H25" s="14"/>
      <c r="I25" s="14"/>
      <c r="J25" s="14"/>
      <c r="K25" s="14"/>
      <c r="L25" s="14"/>
      <c r="M25" s="15">
        <f t="shared" si="0"/>
        <v>10.82</v>
      </c>
      <c r="N25" s="15">
        <v>1</v>
      </c>
      <c r="O25" s="15">
        <f t="shared" si="3"/>
        <v>0.6492</v>
      </c>
      <c r="P25" s="16">
        <f t="shared" si="2"/>
        <v>10.469200000000001</v>
      </c>
      <c r="Q25" s="5" t="s">
        <v>30</v>
      </c>
      <c r="R25" s="5"/>
    </row>
    <row r="26" spans="1:18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>
        <v>30</v>
      </c>
      <c r="L26" s="14"/>
      <c r="M26" s="15">
        <f t="shared" si="0"/>
        <v>39.6</v>
      </c>
      <c r="N26" s="15"/>
      <c r="O26" s="15">
        <f t="shared" si="3"/>
        <v>2.3759999999999999</v>
      </c>
      <c r="P26" s="16">
        <f t="shared" si="2"/>
        <v>41.975999999999999</v>
      </c>
      <c r="Q26" s="5" t="s">
        <v>30</v>
      </c>
      <c r="R26" s="5"/>
    </row>
    <row r="27" spans="1:18">
      <c r="A27" s="14"/>
      <c r="B27" s="14"/>
      <c r="C27" s="14"/>
      <c r="D27" s="14"/>
      <c r="E27" s="14"/>
      <c r="F27" s="14"/>
      <c r="G27" s="14"/>
      <c r="H27" s="14"/>
      <c r="I27" s="14"/>
      <c r="J27" s="14">
        <v>12</v>
      </c>
      <c r="K27" s="14"/>
      <c r="L27" s="14"/>
      <c r="M27" s="15">
        <f t="shared" si="0"/>
        <v>22.200000000000003</v>
      </c>
      <c r="N27" s="15"/>
      <c r="O27" s="15">
        <f t="shared" si="3"/>
        <v>1.3320000000000001</v>
      </c>
      <c r="P27" s="16">
        <f t="shared" si="2"/>
        <v>23.532000000000004</v>
      </c>
      <c r="Q27" s="5"/>
      <c r="R27" s="5" t="s">
        <v>30</v>
      </c>
    </row>
    <row r="28" spans="1:18">
      <c r="A28" s="14"/>
      <c r="B28" s="14">
        <v>1</v>
      </c>
      <c r="C28" s="14"/>
      <c r="D28" s="14"/>
      <c r="E28" s="14"/>
      <c r="F28" s="14"/>
      <c r="G28" s="14"/>
      <c r="H28" s="14"/>
      <c r="I28" s="14"/>
      <c r="J28" s="14"/>
      <c r="K28" s="14">
        <v>2</v>
      </c>
      <c r="L28" s="14">
        <v>8</v>
      </c>
      <c r="M28" s="15">
        <f t="shared" si="0"/>
        <v>20.240000000000002</v>
      </c>
      <c r="N28" s="15">
        <v>1</v>
      </c>
      <c r="O28" s="15">
        <f t="shared" si="3"/>
        <v>1.2144000000000001</v>
      </c>
      <c r="P28" s="16">
        <f t="shared" si="2"/>
        <v>20.454400000000003</v>
      </c>
      <c r="Q28" s="5"/>
      <c r="R28" s="5" t="s">
        <v>30</v>
      </c>
    </row>
    <row r="29" spans="1:18">
      <c r="A29" s="14"/>
      <c r="B29" s="14"/>
      <c r="C29" s="14">
        <v>6</v>
      </c>
      <c r="D29" s="14">
        <v>2</v>
      </c>
      <c r="E29" s="14"/>
      <c r="F29" s="14">
        <v>8</v>
      </c>
      <c r="G29" s="14"/>
      <c r="H29" s="14"/>
      <c r="I29" s="14"/>
      <c r="J29" s="14"/>
      <c r="K29" s="14"/>
      <c r="L29" s="14"/>
      <c r="M29" s="15">
        <f t="shared" si="0"/>
        <v>11.660000000000002</v>
      </c>
      <c r="N29" s="15">
        <v>1</v>
      </c>
      <c r="O29" s="15">
        <f t="shared" si="3"/>
        <v>0.69960000000000011</v>
      </c>
      <c r="P29" s="16">
        <f t="shared" si="2"/>
        <v>11.359600000000002</v>
      </c>
      <c r="Q29" s="5" t="s">
        <v>30</v>
      </c>
      <c r="R29" s="5"/>
    </row>
    <row r="30" spans="1:18">
      <c r="A30" s="14">
        <v>3</v>
      </c>
      <c r="B30" s="14"/>
      <c r="C30" s="14"/>
      <c r="D30" s="14"/>
      <c r="E30" s="14"/>
      <c r="F30" s="14"/>
      <c r="G30" s="14"/>
      <c r="H30" s="14"/>
      <c r="I30" s="14"/>
      <c r="J30" s="14">
        <v>6</v>
      </c>
      <c r="K30" s="14"/>
      <c r="L30" s="14"/>
      <c r="M30" s="15">
        <f t="shared" si="0"/>
        <v>17.100000000000001</v>
      </c>
      <c r="N30" s="15"/>
      <c r="O30" s="15">
        <f t="shared" si="1"/>
        <v>1.026</v>
      </c>
      <c r="P30" s="16">
        <f t="shared" si="2"/>
        <v>18.126000000000001</v>
      </c>
      <c r="Q30" s="5"/>
      <c r="R30" s="5" t="s">
        <v>30</v>
      </c>
    </row>
    <row r="31" spans="1:18">
      <c r="A31" s="14">
        <v>2</v>
      </c>
      <c r="B31" s="14"/>
      <c r="C31" s="14"/>
      <c r="D31" s="14"/>
      <c r="E31" s="14"/>
      <c r="F31" s="14">
        <v>6</v>
      </c>
      <c r="G31" s="14"/>
      <c r="H31" s="14"/>
      <c r="I31" s="14"/>
      <c r="J31" s="14"/>
      <c r="K31" s="14"/>
      <c r="L31" s="14"/>
      <c r="M31" s="15">
        <f t="shared" si="0"/>
        <v>5.92</v>
      </c>
      <c r="N31" s="15">
        <v>2</v>
      </c>
      <c r="O31" s="15">
        <f t="shared" si="1"/>
        <v>0.35519999999999996</v>
      </c>
      <c r="P31" s="16">
        <f t="shared" si="2"/>
        <v>4.2751999999999999</v>
      </c>
      <c r="Q31" s="5"/>
      <c r="R31" s="5" t="s">
        <v>30</v>
      </c>
    </row>
    <row r="32" spans="1:18">
      <c r="A32" s="14">
        <v>1</v>
      </c>
      <c r="B32" s="14"/>
      <c r="C32" s="14">
        <v>6</v>
      </c>
      <c r="D32" s="14"/>
      <c r="E32" s="14"/>
      <c r="F32" s="14"/>
      <c r="G32" s="14"/>
      <c r="H32" s="14"/>
      <c r="I32" s="14">
        <v>2</v>
      </c>
      <c r="J32" s="14">
        <v>4</v>
      </c>
      <c r="K32" s="14">
        <v>12</v>
      </c>
      <c r="L32" s="14"/>
      <c r="M32" s="15">
        <f t="shared" si="0"/>
        <v>35.74</v>
      </c>
      <c r="N32" s="15"/>
      <c r="O32" s="15">
        <f t="shared" si="1"/>
        <v>2.1444000000000001</v>
      </c>
      <c r="P32" s="16">
        <f t="shared" si="2"/>
        <v>37.884399999999999</v>
      </c>
      <c r="Q32" s="5" t="s">
        <v>30</v>
      </c>
      <c r="R32" s="5"/>
    </row>
    <row r="33" spans="1:18">
      <c r="A33" s="14"/>
      <c r="B33" s="14">
        <v>2</v>
      </c>
      <c r="C33" s="14"/>
      <c r="D33" s="14">
        <v>2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6.5</v>
      </c>
      <c r="N33" s="15">
        <v>0.75</v>
      </c>
      <c r="O33" s="15">
        <f t="shared" si="1"/>
        <v>0.39</v>
      </c>
      <c r="P33" s="16">
        <f t="shared" si="2"/>
        <v>6.14</v>
      </c>
      <c r="Q33" s="5" t="s">
        <v>30</v>
      </c>
      <c r="R33" s="5"/>
    </row>
    <row r="34" spans="1:18">
      <c r="A34" s="14">
        <v>1</v>
      </c>
      <c r="B34" s="14">
        <v>2</v>
      </c>
      <c r="C34" s="14"/>
      <c r="D34" s="14"/>
      <c r="E34" s="14"/>
      <c r="F34" s="14"/>
      <c r="G34" s="14"/>
      <c r="H34" s="14">
        <v>2</v>
      </c>
      <c r="I34" s="14"/>
      <c r="J34" s="14"/>
      <c r="K34" s="14"/>
      <c r="L34" s="14"/>
      <c r="M34" s="15">
        <f t="shared" si="0"/>
        <v>10.5</v>
      </c>
      <c r="N34" s="15">
        <v>1</v>
      </c>
      <c r="O34" s="15">
        <f t="shared" si="1"/>
        <v>0.63</v>
      </c>
      <c r="P34" s="16">
        <f t="shared" si="2"/>
        <v>10.130000000000001</v>
      </c>
      <c r="Q34" s="5" t="s">
        <v>30</v>
      </c>
      <c r="R34" s="5"/>
    </row>
    <row r="35" spans="1:18">
      <c r="A35" s="14"/>
      <c r="B35" s="14"/>
      <c r="C35" s="14"/>
      <c r="D35" s="14">
        <v>2</v>
      </c>
      <c r="E35" s="14">
        <v>2</v>
      </c>
      <c r="F35" s="14"/>
      <c r="G35" s="14"/>
      <c r="H35" s="14"/>
      <c r="I35" s="14">
        <v>4</v>
      </c>
      <c r="J35" s="14"/>
      <c r="K35" s="14"/>
      <c r="L35" s="14"/>
      <c r="M35" s="15">
        <f t="shared" si="0"/>
        <v>12.8</v>
      </c>
      <c r="N35" s="15">
        <v>1</v>
      </c>
      <c r="O35" s="15">
        <f t="shared" si="1"/>
        <v>0.76800000000000002</v>
      </c>
      <c r="P35" s="16">
        <f t="shared" si="2"/>
        <v>12.568000000000001</v>
      </c>
      <c r="Q35" s="5" t="s">
        <v>30</v>
      </c>
      <c r="R35" s="5"/>
    </row>
    <row r="36" spans="1:18">
      <c r="A36" s="14">
        <v>1</v>
      </c>
      <c r="B36" s="14">
        <v>1</v>
      </c>
      <c r="C36" s="14"/>
      <c r="D36" s="14"/>
      <c r="E36" s="14"/>
      <c r="F36" s="14"/>
      <c r="G36" s="14">
        <v>12</v>
      </c>
      <c r="H36" s="14">
        <v>2</v>
      </c>
      <c r="I36" s="14"/>
      <c r="J36" s="14"/>
      <c r="K36" s="14"/>
      <c r="L36" s="14"/>
      <c r="M36" s="15">
        <f t="shared" si="0"/>
        <v>12.34</v>
      </c>
      <c r="N36" s="15"/>
      <c r="O36" s="15">
        <f t="shared" si="1"/>
        <v>0.74039999999999995</v>
      </c>
      <c r="P36" s="16">
        <f t="shared" si="2"/>
        <v>13.080399999999999</v>
      </c>
      <c r="Q36" s="5"/>
      <c r="R36" s="5" t="s">
        <v>30</v>
      </c>
    </row>
    <row r="37" spans="1:18">
      <c r="A37" s="17">
        <f>SUM(A13:A36)</f>
        <v>24</v>
      </c>
      <c r="B37" s="17">
        <f t="shared" ref="B37:L37" si="4">SUM(B13:B36)</f>
        <v>18</v>
      </c>
      <c r="C37" s="17">
        <f t="shared" si="4"/>
        <v>36</v>
      </c>
      <c r="D37" s="17">
        <f t="shared" si="4"/>
        <v>30</v>
      </c>
      <c r="E37" s="17">
        <f t="shared" si="4"/>
        <v>19</v>
      </c>
      <c r="F37" s="17">
        <f t="shared" si="4"/>
        <v>42</v>
      </c>
      <c r="G37" s="17">
        <f t="shared" si="4"/>
        <v>24</v>
      </c>
      <c r="H37" s="17">
        <f t="shared" si="4"/>
        <v>8</v>
      </c>
      <c r="I37" s="17">
        <f t="shared" si="4"/>
        <v>12</v>
      </c>
      <c r="J37" s="17">
        <f t="shared" si="4"/>
        <v>36</v>
      </c>
      <c r="K37" s="17">
        <f t="shared" si="4"/>
        <v>70</v>
      </c>
      <c r="L37" s="17">
        <f t="shared" si="4"/>
        <v>12</v>
      </c>
      <c r="M37" s="16">
        <f>SUM(M13:M36)</f>
        <v>429.7700000000001</v>
      </c>
      <c r="N37" s="16">
        <f>SUM(N13:N36)</f>
        <v>18.75</v>
      </c>
      <c r="O37" s="16">
        <f>SUM(O13:O36)</f>
        <v>25.786200000000004</v>
      </c>
      <c r="P37" s="15">
        <f t="shared" si="2"/>
        <v>436.8062000000001</v>
      </c>
    </row>
    <row r="41" spans="1:18" ht="22.5">
      <c r="A41" s="8" t="s">
        <v>31</v>
      </c>
      <c r="B41" s="8"/>
      <c r="C41" s="8"/>
      <c r="D41" s="8"/>
      <c r="E41" s="8"/>
    </row>
    <row r="42" spans="1:18">
      <c r="A42" s="5"/>
      <c r="B42" s="5"/>
      <c r="C42" s="18" t="s">
        <v>33</v>
      </c>
      <c r="D42" s="19">
        <f>COUNT(N13:N36)</f>
        <v>11</v>
      </c>
      <c r="E42" s="20">
        <f>SUMIF(N13:N36,"&gt;0",P13:P36)</f>
        <v>146.71600000000001</v>
      </c>
    </row>
    <row r="43" spans="1:18">
      <c r="A43" s="5"/>
      <c r="B43" s="5"/>
      <c r="C43" s="18" t="s">
        <v>34</v>
      </c>
      <c r="D43" s="19">
        <f>COUNTBLANK(N13:N36)</f>
        <v>13</v>
      </c>
      <c r="E43" s="20">
        <f>SUMIF(N13:N36,"",P13:P36)</f>
        <v>290.09020000000004</v>
      </c>
    </row>
    <row r="44" spans="1:18">
      <c r="A44" s="5"/>
      <c r="B44" s="5"/>
      <c r="C44" s="18"/>
      <c r="D44" s="20"/>
      <c r="E44" s="20"/>
    </row>
    <row r="45" spans="1:18">
      <c r="A45" s="5"/>
      <c r="B45" s="5"/>
      <c r="C45" s="18" t="s">
        <v>35</v>
      </c>
      <c r="D45" s="19">
        <f>COUNTIF(Q13:Q36,"x")</f>
        <v>14</v>
      </c>
      <c r="E45" s="20">
        <f>SUMIF(Q13:Q36,"x",P13:P36)</f>
        <v>272.23079999999999</v>
      </c>
    </row>
    <row r="46" spans="1:18">
      <c r="A46" s="5"/>
      <c r="B46" s="5"/>
      <c r="C46" s="18" t="s">
        <v>36</v>
      </c>
      <c r="D46" s="19">
        <f>COUNTIF(R13:R36,"x")</f>
        <v>10</v>
      </c>
      <c r="E46" s="20">
        <f>SUMIF(R13:R36,"x",P13:P36)</f>
        <v>164.5754</v>
      </c>
    </row>
    <row r="47" spans="1:18">
      <c r="A47" s="5"/>
      <c r="B47" s="5"/>
      <c r="C47" s="5"/>
      <c r="D47" s="20"/>
      <c r="E47" s="20"/>
    </row>
    <row r="48" spans="1:18">
      <c r="A48" s="5"/>
      <c r="B48" s="5"/>
      <c r="C48" s="18" t="s">
        <v>32</v>
      </c>
      <c r="D48" s="19">
        <f>COUNT(P13:P36)</f>
        <v>24</v>
      </c>
      <c r="E48" s="20">
        <f>SUM(P13:P36)</f>
        <v>436.80619999999993</v>
      </c>
    </row>
    <row r="49" spans="1:5">
      <c r="A49" s="5"/>
      <c r="B49" s="5"/>
      <c r="C49" s="18"/>
      <c r="D49" s="19"/>
      <c r="E49" s="20"/>
    </row>
    <row r="50" spans="1:5">
      <c r="A50" s="5"/>
      <c r="B50" s="5"/>
      <c r="C50" s="18" t="s">
        <v>37</v>
      </c>
      <c r="D50" s="19">
        <f>COUNTIFS(P13:P36,"&lt;10",Q13:Q36,"x")</f>
        <v>2</v>
      </c>
      <c r="E50" s="20">
        <f>SUMIFS(P13:P36,Q13:Q36,"x",P13:P36,"&lt;10")</f>
        <v>15.481999999999999</v>
      </c>
    </row>
    <row r="51" spans="1:5">
      <c r="A51" s="5"/>
      <c r="B51" s="5"/>
      <c r="C51" s="18"/>
      <c r="D51" s="19"/>
      <c r="E51" s="20"/>
    </row>
  </sheetData>
  <phoneticPr fontId="2" type="noConversion"/>
  <pageMargins left="0.75" right="0.75" top="1" bottom="1" header="0.5" footer="0.5"/>
  <headerFooter alignWithMargins="0"/>
  <ignoredErrors>
    <ignoredError sqref="J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Retail</vt:lpstr>
      <vt:lpstr>Daily Percentages</vt:lpstr>
      <vt:lpstr>baguette</vt:lpstr>
      <vt:lpstr>blbagel</vt:lpstr>
      <vt:lpstr>blmuffin</vt:lpstr>
      <vt:lpstr>brmuffin</vt:lpstr>
      <vt:lpstr>cbagel</vt:lpstr>
      <vt:lpstr>croissant</vt:lpstr>
      <vt:lpstr>garlicbread</vt:lpstr>
      <vt:lpstr>hwbagel</vt:lpstr>
      <vt:lpstr>wheatbread</vt:lpstr>
      <vt:lpstr>wheatroll</vt:lpstr>
      <vt:lpstr>whitebread</vt:lpstr>
      <vt:lpstr>whiteroll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2003-04-17T22:12:35Z</dcterms:created>
  <dcterms:modified xsi:type="dcterms:W3CDTF">2006-12-09T03:52:58Z</dcterms:modified>
</cp:coreProperties>
</file>